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revisão" sheetId="2" state="visible" r:id="rId2"/>
    <sheet name="Histórico" sheetId="3" state="visible" r:id="rId3"/>
    <sheet name="Pipelin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/yy"/>
    <numFmt numFmtId="166" formatCode="&quot;R$&quot; #,##0"/>
    <numFmt numFmtId="167" formatCode="0.0%"/>
  </numFmts>
  <fonts count="12">
    <font>
      <name val="Calibri"/>
      <family val="2"/>
      <color theme="1"/>
      <sz val="11"/>
      <scheme val="minor"/>
    </font>
    <font>
      <b val="1"/>
      <color rgb="000A0A12"/>
      <sz val="16"/>
    </font>
    <font>
      <color rgb="002D6BE4"/>
      <sz val="10"/>
    </font>
    <font>
      <b val="1"/>
      <color rgb="000A0A12"/>
      <sz val="12"/>
    </font>
    <font>
      <i val="1"/>
      <color rgb="006B7090"/>
      <sz val="10"/>
    </font>
    <font>
      <b val="1"/>
      <color rgb="002D6BE4"/>
    </font>
    <font>
      <b val="1"/>
      <color rgb="00FFFFFF"/>
    </font>
    <font>
      <color rgb="006B7090"/>
      <sz val="10"/>
    </font>
    <font>
      <b val="1"/>
    </font>
    <font>
      <b val="1"/>
      <color rgb="000A0A12"/>
      <sz val="11"/>
    </font>
    <font>
      <i val="1"/>
      <color rgb="006B7090"/>
      <sz val="9"/>
    </font>
    <font>
      <color rgb="006B7090"/>
      <sz val="9"/>
    </font>
  </fonts>
  <fills count="4">
    <fill>
      <patternFill/>
    </fill>
    <fill>
      <patternFill patternType="gray125"/>
    </fill>
    <fill>
      <patternFill patternType="solid">
        <fgColor rgb="000A0A12"/>
      </patternFill>
    </fill>
    <fill>
      <patternFill patternType="solid">
        <fgColor rgb="00EEF1F6"/>
      </patternFill>
    </fill>
  </fills>
  <borders count="3">
    <border>
      <left/>
      <right/>
      <top/>
      <bottom/>
      <diagonal/>
    </border>
    <border>
      <left style="thin">
        <color rgb="00E5E7ED"/>
      </left>
      <right style="thin">
        <color rgb="00E5E7ED"/>
      </right>
      <top style="thin">
        <color rgb="00E5E7ED"/>
      </top>
      <bottom style="thin">
        <color rgb="00E5E7ED"/>
      </bottom>
    </border>
    <border>
      <top style="medium">
        <color rgb="000A0A12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0" borderId="0" pivotButton="0" quotePrefix="0" xfId="0"/>
    <xf numFmtId="0" fontId="10" fillId="0" borderId="0" pivotButton="0" quotePrefix="0" xfId="0"/>
    <xf numFmtId="0" fontId="6" fillId="2" borderId="1" applyAlignment="1" pivotButton="0" quotePrefix="0" xfId="0">
      <alignment horizontal="center" wrapText="1"/>
    </xf>
    <xf numFmtId="165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65" fontId="11" fillId="0" borderId="0" pivotButton="0" quotePrefix="0" xfId="0"/>
    <xf numFmtId="166" fontId="11" fillId="0" borderId="0" pivotButton="0" quotePrefix="0" xfId="0"/>
    <xf numFmtId="0" fontId="11" fillId="0" borderId="0" pivotButton="0" quotePrefix="0" xfId="0"/>
    <xf numFmtId="0" fontId="8" fillId="0" borderId="0" pivotButton="0" quotePrefix="0" xfId="0"/>
    <xf numFmtId="166" fontId="8" fillId="0" borderId="2" pivotButton="0" quotePrefix="0" xfId="0"/>
    <xf numFmtId="0" fontId="9" fillId="0" borderId="0" pivotButton="0" quotePrefix="0" xfId="0"/>
    <xf numFmtId="167" fontId="5" fillId="0" borderId="2" pivotButton="0" quotePrefix="0" xfId="0"/>
    <xf numFmtId="165" fontId="0" fillId="0" borderId="0" pivotButton="0" quotePrefix="0" xfId="0"/>
    <xf numFmtId="166" fontId="0" fillId="0" borderId="0" pivotButton="0" quotePrefix="0" xfId="0"/>
    <xf numFmtId="1" fontId="0" fillId="3" borderId="0" pivotButton="0" quotePrefix="0" xfId="0"/>
    <xf numFmtId="166" fontId="0" fillId="3" borderId="0" pivotButton="0" quotePrefix="0" xfId="0"/>
    <xf numFmtId="2" fontId="0" fillId="3" borderId="0" pivotButton="0" quotePrefix="0" xfId="0"/>
    <xf numFmtId="9" fontId="0" fillId="3" borderId="0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Faturamento real e previsão (tendência + sazonalidade)</a:t>
            </a:r>
          </a:p>
        </rich>
      </tx>
    </title>
    <plotArea>
      <lineChart>
        <grouping val="standard"/>
        <ser>
          <idx val="0"/>
          <order val="0"/>
          <tx>
            <strRef>
              <f>'Previsão'!I5</f>
            </strRef>
          </tx>
          <spPr>
            <a:ln w="24000">
              <a:solidFill>
                <a:srgbClr val="2D6BE4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'Previsão'!$H$6:$H$35</f>
            </numRef>
          </cat>
          <val>
            <numRef>
              <f>'Previsão'!$I$6:$I$35</f>
            </numRef>
          </val>
          <smooth val="0"/>
        </ser>
        <ser>
          <idx val="1"/>
          <order val="1"/>
          <tx>
            <strRef>
              <f>'Previsão'!J5</f>
            </strRef>
          </tx>
          <spPr>
            <a:ln w="28000">
              <a:solidFill>
                <a:srgbClr val="00D4FF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'Previsão'!$H$6:$H$35</f>
            </numRef>
          </cat>
          <val>
            <numRef>
              <f>'Previsão'!$J$6:$J$35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R$&quot;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24</row>
      <rowOff>0</rowOff>
    </from>
    <ext cx="59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Modelo de Forecast de Vendas · Nexus Data Science</t>
        </is>
      </c>
    </row>
    <row r="3">
      <c r="B3" s="2" t="inlineStr">
        <is>
          <t>nexusdatascience.com.br/blog/forecast-de-vendas/</t>
        </is>
      </c>
    </row>
    <row r="4">
      <c r="B4" s="3" t="inlineStr"/>
    </row>
    <row r="5">
      <c r="B5" s="4" t="inlineStr">
        <is>
          <t>Aba "Histórico"</t>
        </is>
      </c>
    </row>
    <row r="6">
      <c r="B6" s="3" t="inlineStr">
        <is>
          <t>Cole o faturamento dos últimos 24 meses na coluna Faturamento, do mais antigo para o mais recente. As colunas em cinza são fórmulas.</t>
        </is>
      </c>
    </row>
    <row r="7">
      <c r="B7" s="3" t="inlineStr">
        <is>
          <t>Com menos de 24 meses, o índice de sazonalidade fica menos confiável. Nesse caso, prefira a previsão por tendência.</t>
        </is>
      </c>
    </row>
    <row r="8">
      <c r="B8" s="3" t="inlineStr"/>
    </row>
    <row r="9">
      <c r="B9" s="4" t="inlineStr">
        <is>
          <t>Aba "Previsão"</t>
        </is>
      </c>
    </row>
    <row r="10">
      <c r="B10" s="3" t="inlineStr">
        <is>
          <t>Mostra os próximos 6 meses por três métodos: média móvel (últimos 3 meses), tendência linear e tendência com sazonalidade.</t>
        </is>
      </c>
    </row>
    <row r="11">
      <c r="B11" s="3" t="inlineStr">
        <is>
          <t>A acurácia (MAPE) mostra o erro médio de cada método nos últimos 6 meses do histórico: quanto menor, melhor.</t>
        </is>
      </c>
    </row>
    <row r="12">
      <c r="B12" s="3" t="inlineStr"/>
    </row>
    <row r="13">
      <c r="B13" s="4" t="inlineStr">
        <is>
          <t>Aba "Pipeline"</t>
        </is>
      </c>
    </row>
    <row r="14">
      <c r="B14" s="3" t="inlineStr">
        <is>
          <t>Para vendas consultivas: liste as oportunidades abertas, a etapa e o mês previsto de fechamento. O valor ponderado usa a probabilidade de cada etapa (editável na tabela ao lado).</t>
        </is>
      </c>
    </row>
    <row r="15">
      <c r="B15" s="3" t="inlineStr"/>
    </row>
    <row r="16">
      <c r="B16" s="5" t="inlineStr">
        <is>
          <t>Os dados de exemplo são fictícios.</t>
        </is>
      </c>
    </row>
    <row r="17">
      <c r="B17" s="3" t="inlineStr"/>
    </row>
    <row r="18">
      <c r="B18" s="6" t="inlineStr">
        <is>
          <t>Quer o forecast ligado ao CRM e às campanhas, com cenários e atualização automática? nexusdatascience.com.br/servico/analise-de-dados/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J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6" customWidth="1" min="3" max="3"/>
    <col width="16" customWidth="1" min="4" max="4"/>
    <col width="18" customWidth="1" min="5" max="5"/>
    <col width="14" customWidth="1" min="6" max="6"/>
    <col width="2" customWidth="1" min="7" max="7"/>
    <col width="12" customWidth="1" min="8" max="8"/>
    <col width="14" customWidth="1" min="9" max="9"/>
    <col width="14" customWidth="1" min="10" max="10"/>
  </cols>
  <sheetData>
    <row r="2">
      <c r="B2" s="7" t="inlineStr">
        <is>
          <t>Forecast de vendas: próximos 6 meses</t>
        </is>
      </c>
    </row>
    <row r="3">
      <c r="B3" s="8" t="inlineStr">
        <is>
          <t>Três métodos lado a lado. Use o de menor erro (MAPE) como cenário base.</t>
        </is>
      </c>
    </row>
    <row r="4">
      <c r="H4" s="9" t="inlineStr">
        <is>
          <t>Série usada no gráfico</t>
        </is>
      </c>
    </row>
    <row r="5" ht="32" customHeight="1">
      <c r="B5" s="10" t="inlineStr">
        <is>
          <t>Mês</t>
        </is>
      </c>
      <c r="C5" s="10" t="inlineStr">
        <is>
          <t>Média móvel (3 meses)</t>
        </is>
      </c>
      <c r="D5" s="10" t="inlineStr">
        <is>
          <t>Tendência linear</t>
        </is>
      </c>
      <c r="E5" s="10" t="inlineStr">
        <is>
          <t>Tendência + sazonalidade</t>
        </is>
      </c>
      <c r="F5" s="10" t="inlineStr">
        <is>
          <t>Índice sazonal</t>
        </is>
      </c>
      <c r="H5" s="10" t="inlineStr">
        <is>
          <t>Mês</t>
        </is>
      </c>
      <c r="I5" s="10" t="inlineStr">
        <is>
          <t>Real</t>
        </is>
      </c>
      <c r="J5" s="10" t="inlineStr">
        <is>
          <t>Previsão</t>
        </is>
      </c>
    </row>
    <row r="6">
      <c r="B6" s="11">
        <f>EDATE(Histórico!$A$25,1)</f>
        <v/>
      </c>
      <c r="C6" s="12">
        <f>AVERAGE(Histórico!$B$23:$B$25)</f>
        <v/>
      </c>
      <c r="D6" s="12">
        <f>TREND(Histórico!$B$2:$B$25,Histórico!$C$2:$C$25,25)</f>
        <v/>
      </c>
      <c r="E6" s="12">
        <f>D6*F6</f>
        <v/>
      </c>
      <c r="F6" s="13">
        <f>IFERROR(AVERAGEIF(Histórico!$F$2:$F$25,MONTH(B6),Histórico!$E$2:$E$25),1)</f>
        <v/>
      </c>
      <c r="H6" s="14">
        <f>Histórico!A2</f>
        <v/>
      </c>
      <c r="I6" s="15">
        <f>Histórico!B2</f>
        <v/>
      </c>
      <c r="J6" s="16" t="n"/>
    </row>
    <row r="7">
      <c r="B7" s="11">
        <f>EDATE(Histórico!$A$25,2)</f>
        <v/>
      </c>
      <c r="C7" s="12">
        <f>AVERAGE(Histórico!$B$23:$B$25)</f>
        <v/>
      </c>
      <c r="D7" s="12">
        <f>TREND(Histórico!$B$2:$B$25,Histórico!$C$2:$C$25,26)</f>
        <v/>
      </c>
      <c r="E7" s="12">
        <f>D7*F7</f>
        <v/>
      </c>
      <c r="F7" s="13">
        <f>IFERROR(AVERAGEIF(Histórico!$F$2:$F$25,MONTH(B7),Histórico!$E$2:$E$25),1)</f>
        <v/>
      </c>
      <c r="H7" s="14">
        <f>Histórico!A3</f>
        <v/>
      </c>
      <c r="I7" s="15">
        <f>Histórico!B3</f>
        <v/>
      </c>
      <c r="J7" s="16" t="n"/>
    </row>
    <row r="8">
      <c r="B8" s="11">
        <f>EDATE(Histórico!$A$25,3)</f>
        <v/>
      </c>
      <c r="C8" s="12">
        <f>AVERAGE(Histórico!$B$23:$B$25)</f>
        <v/>
      </c>
      <c r="D8" s="12">
        <f>TREND(Histórico!$B$2:$B$25,Histórico!$C$2:$C$25,27)</f>
        <v/>
      </c>
      <c r="E8" s="12">
        <f>D8*F8</f>
        <v/>
      </c>
      <c r="F8" s="13">
        <f>IFERROR(AVERAGEIF(Histórico!$F$2:$F$25,MONTH(B8),Histórico!$E$2:$E$25),1)</f>
        <v/>
      </c>
      <c r="H8" s="14">
        <f>Histórico!A4</f>
        <v/>
      </c>
      <c r="I8" s="15">
        <f>Histórico!B4</f>
        <v/>
      </c>
      <c r="J8" s="16" t="n"/>
    </row>
    <row r="9">
      <c r="B9" s="11">
        <f>EDATE(Histórico!$A$25,4)</f>
        <v/>
      </c>
      <c r="C9" s="12">
        <f>AVERAGE(Histórico!$B$23:$B$25)</f>
        <v/>
      </c>
      <c r="D9" s="12">
        <f>TREND(Histórico!$B$2:$B$25,Histórico!$C$2:$C$25,28)</f>
        <v/>
      </c>
      <c r="E9" s="12">
        <f>D9*F9</f>
        <v/>
      </c>
      <c r="F9" s="13">
        <f>IFERROR(AVERAGEIF(Histórico!$F$2:$F$25,MONTH(B9),Histórico!$E$2:$E$25),1)</f>
        <v/>
      </c>
      <c r="H9" s="14">
        <f>Histórico!A5</f>
        <v/>
      </c>
      <c r="I9" s="15">
        <f>Histórico!B5</f>
        <v/>
      </c>
      <c r="J9" s="16" t="n"/>
    </row>
    <row r="10">
      <c r="B10" s="11">
        <f>EDATE(Histórico!$A$25,5)</f>
        <v/>
      </c>
      <c r="C10" s="12">
        <f>AVERAGE(Histórico!$B$23:$B$25)</f>
        <v/>
      </c>
      <c r="D10" s="12">
        <f>TREND(Histórico!$B$2:$B$25,Histórico!$C$2:$C$25,29)</f>
        <v/>
      </c>
      <c r="E10" s="12">
        <f>D10*F10</f>
        <v/>
      </c>
      <c r="F10" s="13">
        <f>IFERROR(AVERAGEIF(Histórico!$F$2:$F$25,MONTH(B10),Histórico!$E$2:$E$25),1)</f>
        <v/>
      </c>
      <c r="H10" s="14">
        <f>Histórico!A6</f>
        <v/>
      </c>
      <c r="I10" s="15">
        <f>Histórico!B6</f>
        <v/>
      </c>
      <c r="J10" s="16" t="n"/>
    </row>
    <row r="11">
      <c r="B11" s="11">
        <f>EDATE(Histórico!$A$25,6)</f>
        <v/>
      </c>
      <c r="C11" s="12">
        <f>AVERAGE(Histórico!$B$23:$B$25)</f>
        <v/>
      </c>
      <c r="D11" s="12">
        <f>TREND(Histórico!$B$2:$B$25,Histórico!$C$2:$C$25,30)</f>
        <v/>
      </c>
      <c r="E11" s="12">
        <f>D11*F11</f>
        <v/>
      </c>
      <c r="F11" s="13">
        <f>IFERROR(AVERAGEIF(Histórico!$F$2:$F$25,MONTH(B11),Histórico!$E$2:$E$25),1)</f>
        <v/>
      </c>
      <c r="H11" s="14">
        <f>Histórico!A7</f>
        <v/>
      </c>
      <c r="I11" s="15">
        <f>Histórico!B7</f>
        <v/>
      </c>
      <c r="J11" s="16" t="n"/>
    </row>
    <row r="12">
      <c r="B12" s="17" t="inlineStr">
        <is>
          <t>Total</t>
        </is>
      </c>
      <c r="C12" s="18">
        <f>SUM(C6:C11)</f>
        <v/>
      </c>
      <c r="D12" s="18">
        <f>SUM(D6:D11)</f>
        <v/>
      </c>
      <c r="E12" s="18">
        <f>SUM(E6:E11)</f>
        <v/>
      </c>
      <c r="H12" s="14">
        <f>Histórico!A8</f>
        <v/>
      </c>
      <c r="I12" s="15">
        <f>Histórico!B8</f>
        <v/>
      </c>
      <c r="J12" s="16" t="n"/>
    </row>
    <row r="13">
      <c r="H13" s="14">
        <f>Histórico!A9</f>
        <v/>
      </c>
      <c r="I13" s="15">
        <f>Histórico!B9</f>
        <v/>
      </c>
      <c r="J13" s="16" t="n"/>
    </row>
    <row r="14">
      <c r="B14" s="19" t="inlineStr">
        <is>
          <t>Acurácia (MAPE) nos últimos 6 meses: quanto menor, melhor</t>
        </is>
      </c>
      <c r="H14" s="14">
        <f>Histórico!A10</f>
        <v/>
      </c>
      <c r="I14" s="15">
        <f>Histórico!B10</f>
        <v/>
      </c>
      <c r="J14" s="16" t="n"/>
    </row>
    <row r="15" ht="32" customHeight="1">
      <c r="B15" s="10" t="inlineStr">
        <is>
          <t>Mês</t>
        </is>
      </c>
      <c r="C15" s="10" t="inlineStr">
        <is>
          <t>Real</t>
        </is>
      </c>
      <c r="D15" s="10" t="inlineStr">
        <is>
          <t>Média móvel</t>
        </is>
      </c>
      <c r="E15" s="10" t="inlineStr">
        <is>
          <t>Tendência</t>
        </is>
      </c>
      <c r="F15" s="10" t="inlineStr">
        <is>
          <t>Tend. + sazonal</t>
        </is>
      </c>
      <c r="H15" s="14">
        <f>Histórico!A11</f>
        <v/>
      </c>
      <c r="I15" s="15">
        <f>Histórico!B11</f>
        <v/>
      </c>
      <c r="J15" s="16" t="n"/>
    </row>
    <row r="16">
      <c r="B16" s="11">
        <f>Histórico!A20</f>
        <v/>
      </c>
      <c r="C16" s="12">
        <f>Histórico!B20</f>
        <v/>
      </c>
      <c r="D16" s="12">
        <f>AVERAGE(Histórico!B17:B19)</f>
        <v/>
      </c>
      <c r="E16" s="12">
        <f>TREND(Histórico!$B$2:B19,Histórico!$C$2:C19,Histórico!C20)</f>
        <v/>
      </c>
      <c r="F16" s="12">
        <f>E16*IFERROR(AVERAGEIF(Histórico!$F$2:F19,Histórico!F20,Histórico!$E$2:E19),1)</f>
        <v/>
      </c>
      <c r="H16" s="14">
        <f>Histórico!A12</f>
        <v/>
      </c>
      <c r="I16" s="15">
        <f>Histórico!B12</f>
        <v/>
      </c>
      <c r="J16" s="16" t="n"/>
    </row>
    <row r="17">
      <c r="B17" s="11">
        <f>Histórico!A21</f>
        <v/>
      </c>
      <c r="C17" s="12">
        <f>Histórico!B21</f>
        <v/>
      </c>
      <c r="D17" s="12">
        <f>AVERAGE(Histórico!B18:B20)</f>
        <v/>
      </c>
      <c r="E17" s="12">
        <f>TREND(Histórico!$B$2:B20,Histórico!$C$2:C20,Histórico!C21)</f>
        <v/>
      </c>
      <c r="F17" s="12">
        <f>E17*IFERROR(AVERAGEIF(Histórico!$F$2:F20,Histórico!F21,Histórico!$E$2:E20),1)</f>
        <v/>
      </c>
      <c r="H17" s="14">
        <f>Histórico!A13</f>
        <v/>
      </c>
      <c r="I17" s="15">
        <f>Histórico!B13</f>
        <v/>
      </c>
      <c r="J17" s="16" t="n"/>
    </row>
    <row r="18">
      <c r="B18" s="11">
        <f>Histórico!A22</f>
        <v/>
      </c>
      <c r="C18" s="12">
        <f>Histórico!B22</f>
        <v/>
      </c>
      <c r="D18" s="12">
        <f>AVERAGE(Histórico!B19:B21)</f>
        <v/>
      </c>
      <c r="E18" s="12">
        <f>TREND(Histórico!$B$2:B21,Histórico!$C$2:C21,Histórico!C22)</f>
        <v/>
      </c>
      <c r="F18" s="12">
        <f>E18*IFERROR(AVERAGEIF(Histórico!$F$2:F21,Histórico!F22,Histórico!$E$2:E21),1)</f>
        <v/>
      </c>
      <c r="H18" s="14">
        <f>Histórico!A14</f>
        <v/>
      </c>
      <c r="I18" s="15">
        <f>Histórico!B14</f>
        <v/>
      </c>
      <c r="J18" s="16" t="n"/>
    </row>
    <row r="19">
      <c r="B19" s="11">
        <f>Histórico!A23</f>
        <v/>
      </c>
      <c r="C19" s="12">
        <f>Histórico!B23</f>
        <v/>
      </c>
      <c r="D19" s="12">
        <f>AVERAGE(Histórico!B20:B22)</f>
        <v/>
      </c>
      <c r="E19" s="12">
        <f>TREND(Histórico!$B$2:B22,Histórico!$C$2:C22,Histórico!C23)</f>
        <v/>
      </c>
      <c r="F19" s="12">
        <f>E19*IFERROR(AVERAGEIF(Histórico!$F$2:F22,Histórico!F23,Histórico!$E$2:E22),1)</f>
        <v/>
      </c>
      <c r="H19" s="14">
        <f>Histórico!A15</f>
        <v/>
      </c>
      <c r="I19" s="15">
        <f>Histórico!B15</f>
        <v/>
      </c>
      <c r="J19" s="16" t="n"/>
    </row>
    <row r="20">
      <c r="B20" s="11">
        <f>Histórico!A24</f>
        <v/>
      </c>
      <c r="C20" s="12">
        <f>Histórico!B24</f>
        <v/>
      </c>
      <c r="D20" s="12">
        <f>AVERAGE(Histórico!B21:B23)</f>
        <v/>
      </c>
      <c r="E20" s="12">
        <f>TREND(Histórico!$B$2:B23,Histórico!$C$2:C23,Histórico!C24)</f>
        <v/>
      </c>
      <c r="F20" s="12">
        <f>E20*IFERROR(AVERAGEIF(Histórico!$F$2:F23,Histórico!F24,Histórico!$E$2:E23),1)</f>
        <v/>
      </c>
      <c r="H20" s="14">
        <f>Histórico!A16</f>
        <v/>
      </c>
      <c r="I20" s="15">
        <f>Histórico!B16</f>
        <v/>
      </c>
      <c r="J20" s="16" t="n"/>
    </row>
    <row r="21">
      <c r="B21" s="11">
        <f>Histórico!A25</f>
        <v/>
      </c>
      <c r="C21" s="12">
        <f>Histórico!B25</f>
        <v/>
      </c>
      <c r="D21" s="12">
        <f>AVERAGE(Histórico!B22:B24)</f>
        <v/>
      </c>
      <c r="E21" s="12">
        <f>TREND(Histórico!$B$2:B24,Histórico!$C$2:C24,Histórico!C25)</f>
        <v/>
      </c>
      <c r="F21" s="12">
        <f>E21*IFERROR(AVERAGEIF(Histórico!$F$2:F24,Histórico!F25,Histórico!$E$2:E24),1)</f>
        <v/>
      </c>
      <c r="H21" s="14">
        <f>Histórico!A17</f>
        <v/>
      </c>
      <c r="I21" s="15">
        <f>Histórico!B17</f>
        <v/>
      </c>
      <c r="J21" s="16" t="n"/>
    </row>
    <row r="22">
      <c r="B22" s="17" t="inlineStr">
        <is>
          <t>MAPE</t>
        </is>
      </c>
      <c r="D22" s="20">
        <f>SUMPRODUCT(ABS($C$16:$C$21-D16:D21)/$C$16:$C$21)/6</f>
        <v/>
      </c>
      <c r="E22" s="20">
        <f>SUMPRODUCT(ABS($C$16:$C$21-E16:E21)/$C$16:$C$21)/6</f>
        <v/>
      </c>
      <c r="F22" s="20">
        <f>SUMPRODUCT(ABS($C$16:$C$21-F16:F21)/$C$16:$C$21)/6</f>
        <v/>
      </c>
      <c r="H22" s="14">
        <f>Histórico!A18</f>
        <v/>
      </c>
      <c r="I22" s="15">
        <f>Histórico!B18</f>
        <v/>
      </c>
      <c r="J22" s="16" t="n"/>
    </row>
    <row r="23">
      <c r="H23" s="14">
        <f>Histórico!A19</f>
        <v/>
      </c>
      <c r="I23" s="15">
        <f>Histórico!B19</f>
        <v/>
      </c>
      <c r="J23" s="16" t="n"/>
    </row>
    <row r="24">
      <c r="H24" s="14">
        <f>Histórico!A20</f>
        <v/>
      </c>
      <c r="I24" s="15">
        <f>Histórico!B20</f>
        <v/>
      </c>
      <c r="J24" s="16" t="n"/>
    </row>
    <row r="25">
      <c r="H25" s="14">
        <f>Histórico!A21</f>
        <v/>
      </c>
      <c r="I25" s="15">
        <f>Histórico!B21</f>
        <v/>
      </c>
      <c r="J25" s="16" t="n"/>
    </row>
    <row r="26">
      <c r="H26" s="14">
        <f>Histórico!A22</f>
        <v/>
      </c>
      <c r="I26" s="15">
        <f>Histórico!B22</f>
        <v/>
      </c>
      <c r="J26" s="16" t="n"/>
    </row>
    <row r="27">
      <c r="H27" s="14">
        <f>Histórico!A23</f>
        <v/>
      </c>
      <c r="I27" s="15">
        <f>Histórico!B23</f>
        <v/>
      </c>
      <c r="J27" s="16" t="n"/>
    </row>
    <row r="28">
      <c r="H28" s="14">
        <f>Histórico!A24</f>
        <v/>
      </c>
      <c r="I28" s="15">
        <f>Histórico!B24</f>
        <v/>
      </c>
      <c r="J28" s="16" t="n"/>
    </row>
    <row r="29">
      <c r="H29" s="14">
        <f>Histórico!A25</f>
        <v/>
      </c>
      <c r="I29" s="15">
        <f>Histórico!B25</f>
        <v/>
      </c>
      <c r="J29" s="15">
        <f>Histórico!B25</f>
        <v/>
      </c>
    </row>
    <row r="30">
      <c r="H30" s="14">
        <f>B6</f>
        <v/>
      </c>
      <c r="I30" s="16" t="n"/>
      <c r="J30" s="15">
        <f>E6</f>
        <v/>
      </c>
    </row>
    <row r="31">
      <c r="H31" s="14">
        <f>B7</f>
        <v/>
      </c>
      <c r="I31" s="16" t="n"/>
      <c r="J31" s="15">
        <f>E7</f>
        <v/>
      </c>
    </row>
    <row r="32">
      <c r="H32" s="14">
        <f>B8</f>
        <v/>
      </c>
      <c r="I32" s="16" t="n"/>
      <c r="J32" s="15">
        <f>E8</f>
        <v/>
      </c>
    </row>
    <row r="33">
      <c r="H33" s="14">
        <f>B9</f>
        <v/>
      </c>
      <c r="I33" s="16" t="n"/>
      <c r="J33" s="15">
        <f>E9</f>
        <v/>
      </c>
    </row>
    <row r="34">
      <c r="H34" s="14">
        <f>B10</f>
        <v/>
      </c>
      <c r="I34" s="16" t="n"/>
      <c r="J34" s="15">
        <f>E10</f>
        <v/>
      </c>
    </row>
    <row r="35">
      <c r="H35" s="14">
        <f>B11</f>
        <v/>
      </c>
      <c r="I35" s="16" t="n"/>
      <c r="J35" s="15">
        <f>E11</f>
        <v/>
      </c>
    </row>
  </sheetData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0" customWidth="1" min="3" max="3"/>
    <col width="15" customWidth="1" min="4" max="4"/>
    <col width="14" customWidth="1" min="5" max="5"/>
    <col width="11" customWidth="1" min="6" max="6"/>
  </cols>
  <sheetData>
    <row r="1">
      <c r="A1" s="10" t="inlineStr">
        <is>
          <t>Mês</t>
        </is>
      </c>
      <c r="B1" s="10" t="inlineStr">
        <is>
          <t>Faturamento (R$)</t>
        </is>
      </c>
      <c r="C1" s="10" t="inlineStr">
        <is>
          <t>Período</t>
        </is>
      </c>
      <c r="D1" s="10" t="inlineStr">
        <is>
          <t>Tendência</t>
        </is>
      </c>
      <c r="E1" s="10" t="inlineStr">
        <is>
          <t>Faturamento ÷ tendência</t>
        </is>
      </c>
      <c r="F1" s="10" t="inlineStr">
        <is>
          <t>Mês do ano</t>
        </is>
      </c>
    </row>
    <row r="2">
      <c r="A2" s="21" t="n">
        <v>45566</v>
      </c>
      <c r="B2" s="22" t="n">
        <v>81000</v>
      </c>
      <c r="C2" s="23">
        <f>ROW()-1</f>
        <v/>
      </c>
      <c r="D2" s="24">
        <f>TREND($B$2:$B$25,$C$2:$C$25,C2)</f>
        <v/>
      </c>
      <c r="E2" s="25">
        <f>IFERROR(B2/D2,"")</f>
        <v/>
      </c>
      <c r="F2" s="23">
        <f>MONTH(A2)</f>
        <v/>
      </c>
    </row>
    <row r="3">
      <c r="A3" s="21" t="n">
        <v>45597</v>
      </c>
      <c r="B3" s="22" t="n">
        <v>96500</v>
      </c>
      <c r="C3" s="23">
        <f>ROW()-1</f>
        <v/>
      </c>
      <c r="D3" s="24">
        <f>TREND($B$2:$B$25,$C$2:$C$25,C3)</f>
        <v/>
      </c>
      <c r="E3" s="25">
        <f>IFERROR(B3/D3,"")</f>
        <v/>
      </c>
      <c r="F3" s="23">
        <f>MONTH(A3)</f>
        <v/>
      </c>
    </row>
    <row r="4">
      <c r="A4" s="21" t="n">
        <v>45627</v>
      </c>
      <c r="B4" s="22" t="n">
        <v>98200</v>
      </c>
      <c r="C4" s="23">
        <f>ROW()-1</f>
        <v/>
      </c>
      <c r="D4" s="24">
        <f>TREND($B$2:$B$25,$C$2:$C$25,C4)</f>
        <v/>
      </c>
      <c r="E4" s="25">
        <f>IFERROR(B4/D4,"")</f>
        <v/>
      </c>
      <c r="F4" s="23">
        <f>MONTH(A4)</f>
        <v/>
      </c>
    </row>
    <row r="5">
      <c r="A5" s="21" t="n">
        <v>45658</v>
      </c>
      <c r="B5" s="22" t="n">
        <v>69900</v>
      </c>
      <c r="C5" s="23">
        <f>ROW()-1</f>
        <v/>
      </c>
      <c r="D5" s="24">
        <f>TREND($B$2:$B$25,$C$2:$C$25,C5)</f>
        <v/>
      </c>
      <c r="E5" s="25">
        <f>IFERROR(B5/D5,"")</f>
        <v/>
      </c>
      <c r="F5" s="23">
        <f>MONTH(A5)</f>
        <v/>
      </c>
    </row>
    <row r="6">
      <c r="A6" s="21" t="n">
        <v>45689</v>
      </c>
      <c r="B6" s="22" t="n">
        <v>74800</v>
      </c>
      <c r="C6" s="23">
        <f>ROW()-1</f>
        <v/>
      </c>
      <c r="D6" s="24">
        <f>TREND($B$2:$B$25,$C$2:$C$25,C6)</f>
        <v/>
      </c>
      <c r="E6" s="25">
        <f>IFERROR(B6/D6,"")</f>
        <v/>
      </c>
      <c r="F6" s="23">
        <f>MONTH(A6)</f>
        <v/>
      </c>
    </row>
    <row r="7">
      <c r="A7" s="21" t="n">
        <v>45717</v>
      </c>
      <c r="B7" s="22" t="n">
        <v>81200</v>
      </c>
      <c r="C7" s="23">
        <f>ROW()-1</f>
        <v/>
      </c>
      <c r="D7" s="24">
        <f>TREND($B$2:$B$25,$C$2:$C$25,C7)</f>
        <v/>
      </c>
      <c r="E7" s="25">
        <f>IFERROR(B7/D7,"")</f>
        <v/>
      </c>
      <c r="F7" s="23">
        <f>MONTH(A7)</f>
        <v/>
      </c>
    </row>
    <row r="8">
      <c r="A8" s="21" t="n">
        <v>45748</v>
      </c>
      <c r="B8" s="22" t="n">
        <v>83000</v>
      </c>
      <c r="C8" s="23">
        <f>ROW()-1</f>
        <v/>
      </c>
      <c r="D8" s="24">
        <f>TREND($B$2:$B$25,$C$2:$C$25,C8)</f>
        <v/>
      </c>
      <c r="E8" s="25">
        <f>IFERROR(B8/D8,"")</f>
        <v/>
      </c>
      <c r="F8" s="23">
        <f>MONTH(A8)</f>
        <v/>
      </c>
    </row>
    <row r="9">
      <c r="A9" s="21" t="n">
        <v>45778</v>
      </c>
      <c r="B9" s="22" t="n">
        <v>95600</v>
      </c>
      <c r="C9" s="23">
        <f>ROW()-1</f>
        <v/>
      </c>
      <c r="D9" s="24">
        <f>TREND($B$2:$B$25,$C$2:$C$25,C9)</f>
        <v/>
      </c>
      <c r="E9" s="25">
        <f>IFERROR(B9/D9,"")</f>
        <v/>
      </c>
      <c r="F9" s="23">
        <f>MONTH(A9)</f>
        <v/>
      </c>
    </row>
    <row r="10">
      <c r="A10" s="21" t="n">
        <v>45809</v>
      </c>
      <c r="B10" s="22" t="n">
        <v>88300</v>
      </c>
      <c r="C10" s="23">
        <f>ROW()-1</f>
        <v/>
      </c>
      <c r="D10" s="24">
        <f>TREND($B$2:$B$25,$C$2:$C$25,C10)</f>
        <v/>
      </c>
      <c r="E10" s="25">
        <f>IFERROR(B10/D10,"")</f>
        <v/>
      </c>
      <c r="F10" s="23">
        <f>MONTH(A10)</f>
        <v/>
      </c>
    </row>
    <row r="11">
      <c r="A11" s="21" t="n">
        <v>45839</v>
      </c>
      <c r="B11" s="22" t="n">
        <v>87800</v>
      </c>
      <c r="C11" s="23">
        <f>ROW()-1</f>
        <v/>
      </c>
      <c r="D11" s="24">
        <f>TREND($B$2:$B$25,$C$2:$C$25,C11)</f>
        <v/>
      </c>
      <c r="E11" s="25">
        <f>IFERROR(B11/D11,"")</f>
        <v/>
      </c>
      <c r="F11" s="23">
        <f>MONTH(A11)</f>
        <v/>
      </c>
    </row>
    <row r="12">
      <c r="A12" s="21" t="n">
        <v>45870</v>
      </c>
      <c r="B12" s="22" t="n">
        <v>100400</v>
      </c>
      <c r="C12" s="23">
        <f>ROW()-1</f>
        <v/>
      </c>
      <c r="D12" s="24">
        <f>TREND($B$2:$B$25,$C$2:$C$25,C12)</f>
        <v/>
      </c>
      <c r="E12" s="25">
        <f>IFERROR(B12/D12,"")</f>
        <v/>
      </c>
      <c r="F12" s="23">
        <f>MONTH(A12)</f>
        <v/>
      </c>
    </row>
    <row r="13">
      <c r="A13" s="21" t="n">
        <v>45901</v>
      </c>
      <c r="B13" s="22" t="n">
        <v>97100</v>
      </c>
      <c r="C13" s="23">
        <f>ROW()-1</f>
        <v/>
      </c>
      <c r="D13" s="24">
        <f>TREND($B$2:$B$25,$C$2:$C$25,C13)</f>
        <v/>
      </c>
      <c r="E13" s="25">
        <f>IFERROR(B13/D13,"")</f>
        <v/>
      </c>
      <c r="F13" s="23">
        <f>MONTH(A13)</f>
        <v/>
      </c>
    </row>
    <row r="14">
      <c r="A14" s="21" t="n">
        <v>45931</v>
      </c>
      <c r="B14" s="22" t="n">
        <v>106500</v>
      </c>
      <c r="C14" s="23">
        <f>ROW()-1</f>
        <v/>
      </c>
      <c r="D14" s="24">
        <f>TREND($B$2:$B$25,$C$2:$C$25,C14)</f>
        <v/>
      </c>
      <c r="E14" s="25">
        <f>IFERROR(B14/D14,"")</f>
        <v/>
      </c>
      <c r="F14" s="23">
        <f>MONTH(A14)</f>
        <v/>
      </c>
    </row>
    <row r="15">
      <c r="A15" s="21" t="n">
        <v>45962</v>
      </c>
      <c r="B15" s="22" t="n">
        <v>118800</v>
      </c>
      <c r="C15" s="23">
        <f>ROW()-1</f>
        <v/>
      </c>
      <c r="D15" s="24">
        <f>TREND($B$2:$B$25,$C$2:$C$25,C15)</f>
        <v/>
      </c>
      <c r="E15" s="25">
        <f>IFERROR(B15/D15,"")</f>
        <v/>
      </c>
      <c r="F15" s="23">
        <f>MONTH(A15)</f>
        <v/>
      </c>
    </row>
    <row r="16">
      <c r="A16" s="21" t="n">
        <v>45992</v>
      </c>
      <c r="B16" s="22" t="n">
        <v>125000</v>
      </c>
      <c r="C16" s="23">
        <f>ROW()-1</f>
        <v/>
      </c>
      <c r="D16" s="24">
        <f>TREND($B$2:$B$25,$C$2:$C$25,C16)</f>
        <v/>
      </c>
      <c r="E16" s="25">
        <f>IFERROR(B16/D16,"")</f>
        <v/>
      </c>
      <c r="F16" s="23">
        <f>MONTH(A16)</f>
        <v/>
      </c>
    </row>
    <row r="17">
      <c r="A17" s="21" t="n">
        <v>46023</v>
      </c>
      <c r="B17" s="22" t="n">
        <v>82700</v>
      </c>
      <c r="C17" s="23">
        <f>ROW()-1</f>
        <v/>
      </c>
      <c r="D17" s="24">
        <f>TREND($B$2:$B$25,$C$2:$C$25,C17)</f>
        <v/>
      </c>
      <c r="E17" s="25">
        <f>IFERROR(B17/D17,"")</f>
        <v/>
      </c>
      <c r="F17" s="23">
        <f>MONTH(A17)</f>
        <v/>
      </c>
    </row>
    <row r="18">
      <c r="A18" s="21" t="n">
        <v>46054</v>
      </c>
      <c r="B18" s="22" t="n">
        <v>92800</v>
      </c>
      <c r="C18" s="23">
        <f>ROW()-1</f>
        <v/>
      </c>
      <c r="D18" s="24">
        <f>TREND($B$2:$B$25,$C$2:$C$25,C18)</f>
        <v/>
      </c>
      <c r="E18" s="25">
        <f>IFERROR(B18/D18,"")</f>
        <v/>
      </c>
      <c r="F18" s="23">
        <f>MONTH(A18)</f>
        <v/>
      </c>
    </row>
    <row r="19">
      <c r="A19" s="21" t="n">
        <v>46082</v>
      </c>
      <c r="B19" s="22" t="n">
        <v>109000</v>
      </c>
      <c r="C19" s="23">
        <f>ROW()-1</f>
        <v/>
      </c>
      <c r="D19" s="24">
        <f>TREND($B$2:$B$25,$C$2:$C$25,C19)</f>
        <v/>
      </c>
      <c r="E19" s="25">
        <f>IFERROR(B19/D19,"")</f>
        <v/>
      </c>
      <c r="F19" s="23">
        <f>MONTH(A19)</f>
        <v/>
      </c>
    </row>
    <row r="20">
      <c r="A20" s="21" t="n">
        <v>46113</v>
      </c>
      <c r="B20" s="22" t="n">
        <v>108300</v>
      </c>
      <c r="C20" s="23">
        <f>ROW()-1</f>
        <v/>
      </c>
      <c r="D20" s="24">
        <f>TREND($B$2:$B$25,$C$2:$C$25,C20)</f>
        <v/>
      </c>
      <c r="E20" s="25">
        <f>IFERROR(B20/D20,"")</f>
        <v/>
      </c>
      <c r="F20" s="23">
        <f>MONTH(A20)</f>
        <v/>
      </c>
    </row>
    <row r="21">
      <c r="A21" s="21" t="n">
        <v>46143</v>
      </c>
      <c r="B21" s="22" t="n">
        <v>117300</v>
      </c>
      <c r="C21" s="23">
        <f>ROW()-1</f>
        <v/>
      </c>
      <c r="D21" s="24">
        <f>TREND($B$2:$B$25,$C$2:$C$25,C21)</f>
        <v/>
      </c>
      <c r="E21" s="25">
        <f>IFERROR(B21/D21,"")</f>
        <v/>
      </c>
      <c r="F21" s="23">
        <f>MONTH(A21)</f>
        <v/>
      </c>
    </row>
    <row r="22">
      <c r="A22" s="21" t="n">
        <v>46174</v>
      </c>
      <c r="B22" s="22" t="n">
        <v>113900</v>
      </c>
      <c r="C22" s="23">
        <f>ROW()-1</f>
        <v/>
      </c>
      <c r="D22" s="24">
        <f>TREND($B$2:$B$25,$C$2:$C$25,C22)</f>
        <v/>
      </c>
      <c r="E22" s="25">
        <f>IFERROR(B22/D22,"")</f>
        <v/>
      </c>
      <c r="F22" s="23">
        <f>MONTH(A22)</f>
        <v/>
      </c>
    </row>
    <row r="23">
      <c r="A23" s="21" t="n">
        <v>46204</v>
      </c>
      <c r="B23" s="22" t="n">
        <v>106800</v>
      </c>
      <c r="C23" s="23">
        <f>ROW()-1</f>
        <v/>
      </c>
      <c r="D23" s="24">
        <f>TREND($B$2:$B$25,$C$2:$C$25,C23)</f>
        <v/>
      </c>
      <c r="E23" s="25">
        <f>IFERROR(B23/D23,"")</f>
        <v/>
      </c>
      <c r="F23" s="23">
        <f>MONTH(A23)</f>
        <v/>
      </c>
    </row>
    <row r="24">
      <c r="A24" s="21" t="n">
        <v>46235</v>
      </c>
      <c r="B24" s="22" t="n">
        <v>121500</v>
      </c>
      <c r="C24" s="23">
        <f>ROW()-1</f>
        <v/>
      </c>
      <c r="D24" s="24">
        <f>TREND($B$2:$B$25,$C$2:$C$25,C24)</f>
        <v/>
      </c>
      <c r="E24" s="25">
        <f>IFERROR(B24/D24,"")</f>
        <v/>
      </c>
      <c r="F24" s="23">
        <f>MONTH(A24)</f>
        <v/>
      </c>
    </row>
    <row r="25">
      <c r="A25" s="21" t="n">
        <v>46266</v>
      </c>
      <c r="B25" s="22" t="n">
        <v>121700</v>
      </c>
      <c r="C25" s="23">
        <f>ROW()-1</f>
        <v/>
      </c>
      <c r="D25" s="24">
        <f>TREND($B$2:$B$25,$C$2:$C$25,C25)</f>
        <v/>
      </c>
      <c r="E25" s="25">
        <f>IFERROR(B25/D25,"")</f>
        <v/>
      </c>
      <c r="F25" s="23">
        <f>MONTH(A25)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3" customWidth="1" min="3" max="3"/>
    <col width="14" customWidth="1" min="4" max="4"/>
    <col width="13" customWidth="1" min="5" max="5"/>
    <col width="16" customWidth="1" min="6" max="6"/>
    <col width="18" customWidth="1" min="9" max="9"/>
    <col width="13" customWidth="1" min="10" max="10"/>
  </cols>
  <sheetData>
    <row r="1">
      <c r="A1" s="10" t="inlineStr">
        <is>
          <t>Oportunidade</t>
        </is>
      </c>
      <c r="B1" s="10" t="inlineStr">
        <is>
          <t>Etapa</t>
        </is>
      </c>
      <c r="C1" s="10" t="inlineStr">
        <is>
          <t>Valor (R$)</t>
        </is>
      </c>
      <c r="D1" s="10" t="inlineStr">
        <is>
          <t>Fechamento previsto</t>
        </is>
      </c>
      <c r="E1" s="10" t="inlineStr">
        <is>
          <t>Probabilidade</t>
        </is>
      </c>
      <c r="F1" s="10" t="inlineStr">
        <is>
          <t>Valor ponderado</t>
        </is>
      </c>
      <c r="I1" s="10" t="inlineStr">
        <is>
          <t>Etapa</t>
        </is>
      </c>
      <c r="J1" s="10" t="inlineStr">
        <is>
          <t>Probabilidade</t>
        </is>
      </c>
    </row>
    <row r="2">
      <c r="A2" t="inlineStr">
        <is>
          <t>Oportunidade 01</t>
        </is>
      </c>
      <c r="B2" t="inlineStr">
        <is>
          <t>Qualificação</t>
        </is>
      </c>
      <c r="C2" s="22" t="n">
        <v>5000</v>
      </c>
      <c r="D2" s="21" t="n">
        <v>46327</v>
      </c>
      <c r="E2" s="26">
        <f>IFERROR(VLOOKUP(B2,$I$2:$J$5,2,FALSE),0)</f>
        <v/>
      </c>
      <c r="F2" s="24">
        <f>C2*E2</f>
        <v/>
      </c>
      <c r="I2" s="27" t="inlineStr">
        <is>
          <t>Qualificação</t>
        </is>
      </c>
      <c r="J2" s="28" t="n">
        <v>0.1</v>
      </c>
    </row>
    <row r="3">
      <c r="A3" t="inlineStr">
        <is>
          <t>Oportunidade 02</t>
        </is>
      </c>
      <c r="B3" t="inlineStr">
        <is>
          <t>Proposta enviada</t>
        </is>
      </c>
      <c r="C3" s="22" t="n">
        <v>22500</v>
      </c>
      <c r="D3" s="21" t="n">
        <v>46327</v>
      </c>
      <c r="E3" s="26">
        <f>IFERROR(VLOOKUP(B3,$I$2:$J$5,2,FALSE),0)</f>
        <v/>
      </c>
      <c r="F3" s="24">
        <f>C3*E3</f>
        <v/>
      </c>
      <c r="I3" s="27" t="inlineStr">
        <is>
          <t>Proposta enviada</t>
        </is>
      </c>
      <c r="J3" s="28" t="n">
        <v>0.3</v>
      </c>
    </row>
    <row r="4">
      <c r="A4" t="inlineStr">
        <is>
          <t>Oportunidade 03</t>
        </is>
      </c>
      <c r="B4" t="inlineStr">
        <is>
          <t>Negociação</t>
        </is>
      </c>
      <c r="C4" s="22" t="n">
        <v>28000</v>
      </c>
      <c r="D4" s="21" t="n">
        <v>46327</v>
      </c>
      <c r="E4" s="26">
        <f>IFERROR(VLOOKUP(B4,$I$2:$J$5,2,FALSE),0)</f>
        <v/>
      </c>
      <c r="F4" s="24">
        <f>C4*E4</f>
        <v/>
      </c>
      <c r="I4" s="27" t="inlineStr">
        <is>
          <t>Negociação</t>
        </is>
      </c>
      <c r="J4" s="28" t="n">
        <v>0.6</v>
      </c>
    </row>
    <row r="5">
      <c r="A5" t="inlineStr">
        <is>
          <t>Oportunidade 04</t>
        </is>
      </c>
      <c r="B5" t="inlineStr">
        <is>
          <t>Negociação</t>
        </is>
      </c>
      <c r="C5" s="22" t="n">
        <v>19000</v>
      </c>
      <c r="D5" s="21" t="n">
        <v>46296</v>
      </c>
      <c r="E5" s="26">
        <f>IFERROR(VLOOKUP(B5,$I$2:$J$5,2,FALSE),0)</f>
        <v/>
      </c>
      <c r="F5" s="24">
        <f>C5*E5</f>
        <v/>
      </c>
      <c r="I5" s="27" t="inlineStr">
        <is>
          <t>Fechamento verbal</t>
        </is>
      </c>
      <c r="J5" s="28" t="n">
        <v>0.9</v>
      </c>
    </row>
    <row r="6">
      <c r="A6" t="inlineStr">
        <is>
          <t>Oportunidade 05</t>
        </is>
      </c>
      <c r="B6" t="inlineStr">
        <is>
          <t>Fechamento verbal</t>
        </is>
      </c>
      <c r="C6" s="22" t="n">
        <v>6500</v>
      </c>
      <c r="D6" s="21" t="n">
        <v>46296</v>
      </c>
      <c r="E6" s="26">
        <f>IFERROR(VLOOKUP(B6,$I$2:$J$5,2,FALSE),0)</f>
        <v/>
      </c>
      <c r="F6" s="24">
        <f>C6*E6</f>
        <v/>
      </c>
    </row>
    <row r="7">
      <c r="A7" t="inlineStr">
        <is>
          <t>Oportunidade 06</t>
        </is>
      </c>
      <c r="B7" t="inlineStr">
        <is>
          <t>Proposta enviada</t>
        </is>
      </c>
      <c r="C7" s="22" t="n">
        <v>10500</v>
      </c>
      <c r="D7" s="21" t="n">
        <v>46357</v>
      </c>
      <c r="E7" s="26">
        <f>IFERROR(VLOOKUP(B7,$I$2:$J$5,2,FALSE),0)</f>
        <v/>
      </c>
      <c r="F7" s="24">
        <f>C7*E7</f>
        <v/>
      </c>
      <c r="I7" s="9" t="inlineStr">
        <is>
          <t>Edite as probabilidades conforme o histórico do seu time.</t>
        </is>
      </c>
    </row>
    <row r="8">
      <c r="A8" t="inlineStr">
        <is>
          <t>Oportunidade 07</t>
        </is>
      </c>
      <c r="B8" t="inlineStr">
        <is>
          <t>Proposta enviada</t>
        </is>
      </c>
      <c r="C8" s="22" t="n">
        <v>20500</v>
      </c>
      <c r="D8" s="21" t="n">
        <v>46327</v>
      </c>
      <c r="E8" s="26">
        <f>IFERROR(VLOOKUP(B8,$I$2:$J$5,2,FALSE),0)</f>
        <v/>
      </c>
      <c r="F8" s="24">
        <f>C8*E8</f>
        <v/>
      </c>
    </row>
    <row r="9">
      <c r="A9" t="inlineStr">
        <is>
          <t>Oportunidade 08</t>
        </is>
      </c>
      <c r="B9" t="inlineStr">
        <is>
          <t>Proposta enviada</t>
        </is>
      </c>
      <c r="C9" s="22" t="n">
        <v>25500</v>
      </c>
      <c r="D9" s="21" t="n">
        <v>46357</v>
      </c>
      <c r="E9" s="26">
        <f>IFERROR(VLOOKUP(B9,$I$2:$J$5,2,FALSE),0)</f>
        <v/>
      </c>
      <c r="F9" s="24">
        <f>C9*E9</f>
        <v/>
      </c>
    </row>
    <row r="10">
      <c r="A10" t="inlineStr">
        <is>
          <t>Oportunidade 09</t>
        </is>
      </c>
      <c r="B10" t="inlineStr">
        <is>
          <t>Proposta enviada</t>
        </is>
      </c>
      <c r="C10" s="22" t="n">
        <v>19000</v>
      </c>
      <c r="D10" s="21" t="n">
        <v>46357</v>
      </c>
      <c r="E10" s="26">
        <f>IFERROR(VLOOKUP(B10,$I$2:$J$5,2,FALSE),0)</f>
        <v/>
      </c>
      <c r="F10" s="24">
        <f>C10*E10</f>
        <v/>
      </c>
      <c r="I10" s="10" t="inlineStr">
        <is>
          <t>Mês</t>
        </is>
      </c>
      <c r="J10" s="10" t="inlineStr">
        <is>
          <t>Forecast ponderado</t>
        </is>
      </c>
    </row>
    <row r="11">
      <c r="A11" t="inlineStr">
        <is>
          <t>Oportunidade 10</t>
        </is>
      </c>
      <c r="B11" t="inlineStr">
        <is>
          <t>Qualificação</t>
        </is>
      </c>
      <c r="C11" s="22" t="n">
        <v>13000</v>
      </c>
      <c r="D11" s="21" t="n">
        <v>46296</v>
      </c>
      <c r="E11" s="26">
        <f>IFERROR(VLOOKUP(B11,$I$2:$J$5,2,FALSE),0)</f>
        <v/>
      </c>
      <c r="F11" s="24">
        <f>C11*E11</f>
        <v/>
      </c>
      <c r="I11" s="21">
        <f>EDATE(Histórico!$A$25,1)</f>
        <v/>
      </c>
      <c r="J11" s="12">
        <f>SUMIFS($F:$F,$D:$D,I11)</f>
        <v/>
      </c>
    </row>
    <row r="12">
      <c r="A12" t="inlineStr">
        <is>
          <t>Oportunidade 11</t>
        </is>
      </c>
      <c r="B12" t="inlineStr">
        <is>
          <t>Negociação</t>
        </is>
      </c>
      <c r="C12" s="22" t="n">
        <v>30000</v>
      </c>
      <c r="D12" s="21" t="n">
        <v>46357</v>
      </c>
      <c r="E12" s="26">
        <f>IFERROR(VLOOKUP(B12,$I$2:$J$5,2,FALSE),0)</f>
        <v/>
      </c>
      <c r="F12" s="24">
        <f>C12*E12</f>
        <v/>
      </c>
      <c r="I12" s="21">
        <f>EDATE(Histórico!$A$25,2)</f>
        <v/>
      </c>
      <c r="J12" s="12">
        <f>SUMIFS($F:$F,$D:$D,I12)</f>
        <v/>
      </c>
    </row>
    <row r="13">
      <c r="A13" t="inlineStr">
        <is>
          <t>Oportunidade 12</t>
        </is>
      </c>
      <c r="B13" t="inlineStr">
        <is>
          <t>Negociação</t>
        </is>
      </c>
      <c r="C13" s="22" t="n">
        <v>22000</v>
      </c>
      <c r="D13" s="21" t="n">
        <v>46327</v>
      </c>
      <c r="E13" s="26">
        <f>IFERROR(VLOOKUP(B13,$I$2:$J$5,2,FALSE),0)</f>
        <v/>
      </c>
      <c r="F13" s="24">
        <f>C13*E13</f>
        <v/>
      </c>
      <c r="I13" s="21">
        <f>EDATE(Histórico!$A$25,3)</f>
        <v/>
      </c>
      <c r="J13" s="12">
        <f>SUMIFS($F:$F,$D:$D,I13)</f>
        <v/>
      </c>
    </row>
    <row r="14">
      <c r="A14" t="inlineStr">
        <is>
          <t>Oportunidade 13</t>
        </is>
      </c>
      <c r="B14" t="inlineStr">
        <is>
          <t>Fechamento verbal</t>
        </is>
      </c>
      <c r="C14" s="22" t="n">
        <v>27500</v>
      </c>
      <c r="D14" s="21" t="n">
        <v>46357</v>
      </c>
      <c r="E14" s="26">
        <f>IFERROR(VLOOKUP(B14,$I$2:$J$5,2,FALSE),0)</f>
        <v/>
      </c>
      <c r="F14" s="24">
        <f>C14*E14</f>
        <v/>
      </c>
    </row>
    <row r="15">
      <c r="A15" t="inlineStr">
        <is>
          <t>Oportunidade 14</t>
        </is>
      </c>
      <c r="B15" t="inlineStr">
        <is>
          <t>Qualificação</t>
        </is>
      </c>
      <c r="C15" s="22" t="n">
        <v>21000</v>
      </c>
      <c r="D15" s="21" t="n">
        <v>46357</v>
      </c>
      <c r="E15" s="26">
        <f>IFERROR(VLOOKUP(B15,$I$2:$J$5,2,FALSE),0)</f>
        <v/>
      </c>
      <c r="F15" s="24">
        <f>C15*E15</f>
        <v/>
      </c>
    </row>
    <row r="16">
      <c r="A16" t="inlineStr">
        <is>
          <t>Oportunidade 15</t>
        </is>
      </c>
      <c r="B16" t="inlineStr">
        <is>
          <t>Negociação</t>
        </is>
      </c>
      <c r="C16" s="22" t="n">
        <v>19000</v>
      </c>
      <c r="D16" s="21" t="n">
        <v>46327</v>
      </c>
      <c r="E16" s="26">
        <f>IFERROR(VLOOKUP(B16,$I$2:$J$5,2,FALSE),0)</f>
        <v/>
      </c>
      <c r="F16" s="24">
        <f>C16*E16</f>
        <v/>
      </c>
    </row>
    <row r="17">
      <c r="A17" t="inlineStr">
        <is>
          <t>Oportunidade 16</t>
        </is>
      </c>
      <c r="B17" t="inlineStr">
        <is>
          <t>Qualificação</t>
        </is>
      </c>
      <c r="C17" s="22" t="n">
        <v>16500</v>
      </c>
      <c r="D17" s="21" t="n">
        <v>46357</v>
      </c>
      <c r="E17" s="26">
        <f>IFERROR(VLOOKUP(B17,$I$2:$J$5,2,FALSE),0)</f>
        <v/>
      </c>
      <c r="F17" s="24">
        <f>C17*E17</f>
        <v/>
      </c>
    </row>
    <row r="18">
      <c r="A18" t="inlineStr">
        <is>
          <t>Oportunidade 17</t>
        </is>
      </c>
      <c r="B18" t="inlineStr">
        <is>
          <t>Fechamento verbal</t>
        </is>
      </c>
      <c r="C18" s="22" t="n">
        <v>6500</v>
      </c>
      <c r="D18" s="21" t="n">
        <v>46296</v>
      </c>
      <c r="E18" s="26">
        <f>IFERROR(VLOOKUP(B18,$I$2:$J$5,2,FALSE),0)</f>
        <v/>
      </c>
      <c r="F18" s="24">
        <f>C18*E18</f>
        <v/>
      </c>
    </row>
    <row r="19">
      <c r="A19" t="inlineStr">
        <is>
          <t>Oportunidade 18</t>
        </is>
      </c>
      <c r="B19" t="inlineStr">
        <is>
          <t>Proposta enviada</t>
        </is>
      </c>
      <c r="C19" s="22" t="n">
        <v>8000</v>
      </c>
      <c r="D19" s="21" t="n">
        <v>46327</v>
      </c>
      <c r="E19" s="26">
        <f>IFERROR(VLOOKUP(B19,$I$2:$J$5,2,FALSE),0)</f>
        <v/>
      </c>
      <c r="F19" s="24">
        <f>C19*E19</f>
        <v/>
      </c>
    </row>
    <row r="20">
      <c r="A20" t="inlineStr">
        <is>
          <t>Oportunidade 19</t>
        </is>
      </c>
      <c r="B20" t="inlineStr">
        <is>
          <t>Proposta enviada</t>
        </is>
      </c>
      <c r="C20" s="22" t="n">
        <v>15000</v>
      </c>
      <c r="D20" s="21" t="n">
        <v>46296</v>
      </c>
      <c r="E20" s="26">
        <f>IFERROR(VLOOKUP(B20,$I$2:$J$5,2,FALSE),0)</f>
        <v/>
      </c>
      <c r="F20" s="24">
        <f>C20*E20</f>
        <v/>
      </c>
    </row>
    <row r="21">
      <c r="A21" t="inlineStr">
        <is>
          <t>Oportunidade 20</t>
        </is>
      </c>
      <c r="B21" t="inlineStr">
        <is>
          <t>Qualificação</t>
        </is>
      </c>
      <c r="C21" s="22" t="n">
        <v>20000</v>
      </c>
      <c r="D21" s="21" t="n">
        <v>46296</v>
      </c>
      <c r="E21" s="26">
        <f>IFERROR(VLOOKUP(B21,$I$2:$J$5,2,FALSE),0)</f>
        <v/>
      </c>
      <c r="F21" s="24">
        <f>C21*E21</f>
        <v/>
      </c>
    </row>
    <row r="22">
      <c r="A22" t="inlineStr">
        <is>
          <t>Oportunidade 21</t>
        </is>
      </c>
      <c r="B22" t="inlineStr">
        <is>
          <t>Proposta enviada</t>
        </is>
      </c>
      <c r="C22" s="22" t="n">
        <v>19000</v>
      </c>
      <c r="D22" s="21" t="n">
        <v>46357</v>
      </c>
      <c r="E22" s="26">
        <f>IFERROR(VLOOKUP(B22,$I$2:$J$5,2,FALSE),0)</f>
        <v/>
      </c>
      <c r="F22" s="24">
        <f>C22*E22</f>
        <v/>
      </c>
    </row>
    <row r="23">
      <c r="A23" t="inlineStr">
        <is>
          <t>Oportunidade 22</t>
        </is>
      </c>
      <c r="B23" t="inlineStr">
        <is>
          <t>Fechamento verbal</t>
        </is>
      </c>
      <c r="C23" s="22" t="n">
        <v>29500</v>
      </c>
      <c r="D23" s="21" t="n">
        <v>46357</v>
      </c>
      <c r="E23" s="26">
        <f>IFERROR(VLOOKUP(B23,$I$2:$J$5,2,FALSE),0)</f>
        <v/>
      </c>
      <c r="F23" s="24">
        <f>C23*E23</f>
        <v/>
      </c>
    </row>
    <row r="24">
      <c r="A24" t="inlineStr">
        <is>
          <t>Oportunidade 23</t>
        </is>
      </c>
      <c r="B24" t="inlineStr">
        <is>
          <t>Qualificação</t>
        </is>
      </c>
      <c r="C24" s="22" t="n">
        <v>5000</v>
      </c>
      <c r="D24" s="21" t="n">
        <v>46296</v>
      </c>
      <c r="E24" s="26">
        <f>IFERROR(VLOOKUP(B24,$I$2:$J$5,2,FALSE),0)</f>
        <v/>
      </c>
      <c r="F24" s="24">
        <f>C24*E24</f>
        <v/>
      </c>
    </row>
    <row r="25">
      <c r="A25" t="inlineStr">
        <is>
          <t>Oportunidade 24</t>
        </is>
      </c>
      <c r="B25" t="inlineStr">
        <is>
          <t>Qualificação</t>
        </is>
      </c>
      <c r="C25" s="22" t="n">
        <v>19500</v>
      </c>
      <c r="D25" s="21" t="n">
        <v>46296</v>
      </c>
      <c r="E25" s="26">
        <f>IFERROR(VLOOKUP(B25,$I$2:$J$5,2,FALSE),0)</f>
        <v/>
      </c>
      <c r="F25" s="24">
        <f>C25*E25</f>
        <v/>
      </c>
    </row>
  </sheetData>
  <dataValidations count="1">
    <dataValidation sqref="B2:B500" showDropDown="0" showInputMessage="0" showErrorMessage="0" allowBlank="1" type="list">
      <formula1>=$I$2:$I$5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Nexus Data Science</dc:creator>
  <dc:title>Modelo de Forecast de Vendas</dc:title>
  <dcterms:created xsi:type="dcterms:W3CDTF">2026-10-27T15:20:56Z</dcterms:created>
  <dcterms:modified xsi:type="dcterms:W3CDTF">2026-10-27T15:20:56Z</dcterms:modified>
</cp:coreProperties>
</file>